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淮滨县2020年政府性基金预算收支表" sheetId="1" r:id="rId1"/>
    <sheet name="淮滨县政府专项债务限额和余额情况表" sheetId="2" r:id="rId2"/>
  </sheets>
  <calcPr calcId="144525"/>
</workbook>
</file>

<file path=xl/sharedStrings.xml><?xml version="1.0" encoding="utf-8"?>
<sst xmlns="http://schemas.openxmlformats.org/spreadsheetml/2006/main" count="105" uniqueCount="101">
  <si>
    <t>表一</t>
  </si>
  <si>
    <t xml:space="preserve"> </t>
  </si>
  <si>
    <t>淮滨县2020年政府性基金预算收支表</t>
  </si>
  <si>
    <t>单位：万元</t>
  </si>
  <si>
    <r>
      <t>收</t>
    </r>
    <r>
      <rPr>
        <b/>
        <sz val="14"/>
        <rFont val="宋体"/>
        <charset val="134"/>
      </rPr>
      <t>入</t>
    </r>
  </si>
  <si>
    <r>
      <t>支</t>
    </r>
    <r>
      <rPr>
        <b/>
        <sz val="14"/>
        <rFont val="宋体"/>
        <charset val="134"/>
      </rPr>
      <t>出</t>
    </r>
  </si>
  <si>
    <r>
      <t>项</t>
    </r>
    <r>
      <rPr>
        <b/>
        <sz val="12"/>
        <rFont val="宋体"/>
        <charset val="134"/>
      </rPr>
      <t>目</t>
    </r>
  </si>
  <si>
    <t>上年决算（执行)数</t>
  </si>
  <si>
    <t>预算数</t>
  </si>
  <si>
    <t>预算数为决算（执行）数%</t>
  </si>
  <si>
    <t>项目</t>
  </si>
  <si>
    <t>一、农网还贷资金收入</t>
  </si>
  <si>
    <t>一、文化旅游体育与传媒支出</t>
  </si>
  <si>
    <t>二、海南省高等级公路车辆通行附加费收入</t>
  </si>
  <si>
    <t xml:space="preserve">   国家电影事业发展专项资金安排的支出</t>
  </si>
  <si>
    <t>三、港口建设费收入</t>
  </si>
  <si>
    <t xml:space="preserve">   旅游发展基金支出</t>
  </si>
  <si>
    <t>四、国家电影事业发展专项资金收入</t>
  </si>
  <si>
    <t xml:space="preserve">   国家电影事业发展专项资金对应专项债务收入安排的支出</t>
  </si>
  <si>
    <t>五、国有土地收益基金收入</t>
  </si>
  <si>
    <t>二、社会保障和就业支出</t>
  </si>
  <si>
    <t>六、农业土地开发资金收入</t>
  </si>
  <si>
    <t xml:space="preserve">    大中型水库移民后期扶持基金支出</t>
  </si>
  <si>
    <t>七、国有土地使用权出让收入</t>
  </si>
  <si>
    <t xml:space="preserve">    小型水库移民扶助基金安排的支出</t>
  </si>
  <si>
    <t>八、大中型水库库区基金收入</t>
  </si>
  <si>
    <t xml:space="preserve">    小型水库移民扶助基金对应专项债务收入安排的支出</t>
  </si>
  <si>
    <t>九、彩票公益金收入</t>
  </si>
  <si>
    <t>三、节能环保支出</t>
  </si>
  <si>
    <t>十、城市基础设施配套费收入</t>
  </si>
  <si>
    <t xml:space="preserve">    可再生能源电价附加收入安排的支出</t>
  </si>
  <si>
    <t>十一、小型水库移民扶助基金收入</t>
  </si>
  <si>
    <t xml:space="preserve">    废弃电器电子产品处理基金支出</t>
  </si>
  <si>
    <t>十二、国家重大水利工程建设基金收入</t>
  </si>
  <si>
    <t>四、城乡社区支出</t>
  </si>
  <si>
    <t>十三、车辆通行费</t>
  </si>
  <si>
    <t xml:space="preserve">    国有土地使用权出让收入安排的支出</t>
  </si>
  <si>
    <t>十四、污水处理费收入</t>
  </si>
  <si>
    <t xml:space="preserve">    国有土地收益基金安排的支出</t>
  </si>
  <si>
    <t>十五、彩票发行机构和彩票销售机构的业务费用</t>
  </si>
  <si>
    <t xml:space="preserve">    农业土地开发资金安排的支出</t>
  </si>
  <si>
    <t>十六、其他政府性基金收入</t>
  </si>
  <si>
    <t xml:space="preserve">    城市基础设施配套费安排的支出</t>
  </si>
  <si>
    <t>十七、专项债券对应项目专项收入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</si>
  <si>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</si>
  <si>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</si>
  <si>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</si>
  <si>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</si>
  <si>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</si>
  <si>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</si>
  <si>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</si>
  <si>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</si>
  <si>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</si>
  <si>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</si>
  <si>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</si>
  <si>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</si>
  <si>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</si>
  <si>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</si>
  <si>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</si>
  <si>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</si>
  <si>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</si>
  <si>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</si>
  <si>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</si>
  <si>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</si>
  <si>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</si>
  <si>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</si>
  <si>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</si>
  <si>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</si>
  <si>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</si>
  <si>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</si>
  <si>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</si>
  <si>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</si>
  <si>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</si>
  <si>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</si>
  <si>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</si>
  <si>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收入合计</t>
  </si>
  <si>
    <t>支出合计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</si>
  <si>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</si>
  <si>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</si>
  <si>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</si>
  <si>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</si>
  <si>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</si>
  <si>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</si>
  <si>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</si>
  <si>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</si>
  <si>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</si>
  <si>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</si>
  <si>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</si>
  <si>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</si>
  <si>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</si>
  <si>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</si>
  <si>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</si>
  <si>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</si>
  <si>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</si>
  <si>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收入总计</t>
  </si>
  <si>
    <t>支出总计</t>
  </si>
  <si>
    <t>表二</t>
  </si>
  <si>
    <t>淮滨县政府专项债务限额和余额情况表</t>
  </si>
  <si>
    <t>政府一般债务</t>
  </si>
  <si>
    <t>2020年初地方政府专项债务余额</t>
  </si>
  <si>
    <t>2020年初地方政府专项债务限额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</si>
</sst>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indexed="8"/>
      <name val="宋体"/>
      <charset val="1"/>
    </font>
    <font>
      <sz val="14"/>
      <color indexed="8"/>
      <name val="宋体"/>
      <charset val="1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1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0" fillId="23" borderId="11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7" fontId="5" fillId="2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 applyProtection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3" fontId="11" fillId="3" borderId="3" xfId="0" applyNumberFormat="1" applyFont="1" applyFill="1" applyBorder="1" applyAlignment="1" applyProtection="1">
      <alignment horizontal="left" vertical="center"/>
    </xf>
    <xf numFmtId="3" fontId="12" fillId="3" borderId="3" xfId="0" applyNumberFormat="1" applyFont="1" applyFill="1" applyBorder="1" applyAlignment="1" applyProtection="1">
      <alignment vertical="center"/>
    </xf>
    <xf numFmtId="176" fontId="11" fillId="3" borderId="3" xfId="0" applyNumberFormat="1" applyFont="1" applyFill="1" applyBorder="1" applyAlignment="1" applyProtection="1">
      <alignment horizontal="center" vertical="center"/>
    </xf>
    <xf numFmtId="3" fontId="11" fillId="0" borderId="3" xfId="0" applyNumberFormat="1" applyFont="1" applyFill="1" applyBorder="1" applyAlignment="1" applyProtection="1">
      <alignment vertical="center"/>
    </xf>
    <xf numFmtId="0" fontId="11" fillId="0" borderId="3" xfId="0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 applyProtection="1">
      <alignment vertical="center"/>
    </xf>
    <xf numFmtId="0" fontId="11" fillId="0" borderId="3" xfId="0" applyFont="1" applyFill="1" applyBorder="1" applyAlignment="1">
      <alignment vertical="center"/>
    </xf>
    <xf numFmtId="3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4" fillId="0" borderId="3" xfId="49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distributed" vertical="center"/>
    </xf>
    <xf numFmtId="3" fontId="11" fillId="0" borderId="3" xfId="0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vertical="center"/>
    </xf>
    <xf numFmtId="1" fontId="11" fillId="0" borderId="3" xfId="0" applyNumberFormat="1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workbookViewId="0">
      <selection activeCell="B8" sqref="B8"/>
    </sheetView>
  </sheetViews>
  <sheetFormatPr defaultColWidth="9" defaultRowHeight="14.25" outlineLevelCol="7"/>
  <cols>
    <col min="1" max="1" width="42.625" style="10" customWidth="1"/>
    <col min="2" max="2" width="12" style="10" customWidth="1"/>
    <col min="3" max="3" width="10.5" style="10" customWidth="1"/>
    <col min="4" max="4" width="13.875" style="10" customWidth="1"/>
    <col min="5" max="5" width="57.75" style="10" customWidth="1"/>
    <col min="6" max="6" width="12.875" style="10" customWidth="1"/>
    <col min="7" max="7" width="10.875" style="10" customWidth="1"/>
    <col min="8" max="8" width="13.75" style="10" customWidth="1"/>
    <col min="9" max="16384" width="9" style="10"/>
  </cols>
  <sheetData>
    <row r="1" s="10" customFormat="1" spans="1:8">
      <c r="A1" s="13" t="s">
        <v>0</v>
      </c>
      <c r="B1" s="10"/>
      <c r="C1" s="10"/>
      <c r="D1" s="10"/>
      <c r="E1" s="10"/>
      <c r="F1" s="10"/>
      <c r="G1" s="10"/>
      <c r="H1" s="14" t="s">
        <v>1</v>
      </c>
    </row>
    <row r="2" s="10" customFormat="1" ht="18" customHeight="1" spans="1:8">
      <c r="A2" s="15" t="s">
        <v>2</v>
      </c>
      <c r="B2" s="15"/>
      <c r="C2" s="15"/>
      <c r="D2" s="15"/>
      <c r="E2" s="15"/>
      <c r="F2" s="15"/>
      <c r="G2" s="15"/>
      <c r="H2" s="15"/>
    </row>
    <row r="3" s="10" customFormat="1" ht="18" customHeight="1" spans="1:8">
      <c r="A3" s="13"/>
      <c r="B3" s="10"/>
      <c r="C3" s="10"/>
      <c r="D3" s="10"/>
      <c r="E3" s="10"/>
      <c r="F3" s="10"/>
      <c r="G3" s="10"/>
      <c r="H3" s="16" t="s">
        <v>3</v>
      </c>
    </row>
    <row r="4" s="10" customFormat="1" ht="31.5" customHeight="1" spans="1:8">
      <c r="A4" s="17" t="s">
        <v>4</v>
      </c>
      <c r="B4" s="18"/>
      <c r="C4" s="18"/>
      <c r="D4" s="19"/>
      <c r="E4" s="17" t="s">
        <v>5</v>
      </c>
      <c r="F4" s="18"/>
      <c r="G4" s="18"/>
      <c r="H4" s="19"/>
    </row>
    <row r="5" s="10" customFormat="1" ht="35.25" customHeight="1" spans="1:8">
      <c r="A5" s="20" t="s">
        <v>6</v>
      </c>
      <c r="B5" s="21" t="s">
        <v>7</v>
      </c>
      <c r="C5" s="20" t="s">
        <v>8</v>
      </c>
      <c r="D5" s="21" t="s">
        <v>9</v>
      </c>
      <c r="E5" s="20" t="s">
        <v>10</v>
      </c>
      <c r="F5" s="21" t="s">
        <v>7</v>
      </c>
      <c r="G5" s="20" t="s">
        <v>8</v>
      </c>
      <c r="H5" s="21" t="s">
        <v>9</v>
      </c>
    </row>
    <row r="6" s="11" customFormat="1" ht="20.1" customHeight="1" spans="1:8">
      <c r="A6" s="22" t="s">
        <v>11</v>
      </c>
      <c r="B6" s="23"/>
      <c r="C6" s="23"/>
      <c r="D6" s="24" t="str">
        <f t="shared" ref="D6:D22" si="0">IF(B6=0,"",ROUND(C6/B6*100,1))</f>
        <v/>
      </c>
      <c r="E6" s="22" t="s">
        <v>12</v>
      </c>
      <c r="F6" s="25">
        <f>SUM(F7:F9)</f>
        <v>23</v>
      </c>
      <c r="G6" s="25">
        <f>SUM(G7:G9)</f>
        <v>49</v>
      </c>
      <c r="H6" s="24">
        <f t="shared" ref="H6:H52" si="1">IF(F6=0,"",ROUND(G6/F6*100,1))</f>
        <v>213</v>
      </c>
    </row>
    <row r="7" s="11" customFormat="1" ht="20.1" customHeight="1" spans="1:8">
      <c r="A7" s="22" t="s">
        <v>13</v>
      </c>
      <c r="B7" s="23"/>
      <c r="C7" s="23"/>
      <c r="D7" s="24" t="str">
        <f t="shared" si="0"/>
        <v/>
      </c>
      <c r="E7" s="26" t="s">
        <v>14</v>
      </c>
      <c r="F7" s="23">
        <v>6</v>
      </c>
      <c r="G7" s="23"/>
      <c r="H7" s="24">
        <f t="shared" si="1"/>
        <v>0</v>
      </c>
    </row>
    <row r="8" s="11" customFormat="1" ht="20.1" customHeight="1" spans="1:8">
      <c r="A8" s="22" t="s">
        <v>15</v>
      </c>
      <c r="B8" s="23"/>
      <c r="C8" s="23"/>
      <c r="D8" s="24" t="str">
        <f t="shared" si="0"/>
        <v/>
      </c>
      <c r="E8" s="26" t="s">
        <v>16</v>
      </c>
      <c r="F8" s="23">
        <v>17</v>
      </c>
      <c r="G8" s="23">
        <v>49</v>
      </c>
      <c r="H8" s="24">
        <f t="shared" si="1"/>
        <v>288.2</v>
      </c>
    </row>
    <row r="9" s="11" customFormat="1" ht="20.1" customHeight="1" spans="1:8">
      <c r="A9" s="27" t="s">
        <v>17</v>
      </c>
      <c r="B9" s="23"/>
      <c r="C9" s="23"/>
      <c r="D9" s="24" t="str">
        <f t="shared" si="0"/>
        <v/>
      </c>
      <c r="E9" s="26" t="s">
        <v>18</v>
      </c>
      <c r="F9" s="23"/>
      <c r="G9" s="23"/>
      <c r="H9" s="24" t="str">
        <f t="shared" si="1"/>
        <v/>
      </c>
    </row>
    <row r="10" s="11" customFormat="1" ht="20.1" customHeight="1" spans="1:8">
      <c r="A10" s="22" t="s">
        <v>19</v>
      </c>
      <c r="B10" s="23">
        <v>2216</v>
      </c>
      <c r="C10" s="23">
        <v>2000</v>
      </c>
      <c r="D10" s="24">
        <f t="shared" si="0"/>
        <v>90.3</v>
      </c>
      <c r="E10" s="22" t="s">
        <v>20</v>
      </c>
      <c r="F10" s="24">
        <f>SUM(F11:F13)</f>
        <v>214</v>
      </c>
      <c r="G10" s="24">
        <f>SUM(G11:G13)</f>
        <v>82</v>
      </c>
      <c r="H10" s="24">
        <f t="shared" si="1"/>
        <v>38.3</v>
      </c>
    </row>
    <row r="11" s="11" customFormat="1" ht="20.1" customHeight="1" spans="1:8">
      <c r="A11" s="22" t="s">
        <v>21</v>
      </c>
      <c r="B11" s="23">
        <v>409</v>
      </c>
      <c r="C11" s="23">
        <v>318</v>
      </c>
      <c r="D11" s="24">
        <f t="shared" si="0"/>
        <v>77.8</v>
      </c>
      <c r="E11" s="26" t="s">
        <v>22</v>
      </c>
      <c r="F11" s="23">
        <v>208</v>
      </c>
      <c r="G11" s="23">
        <v>82</v>
      </c>
      <c r="H11" s="24">
        <f t="shared" si="1"/>
        <v>39.4</v>
      </c>
    </row>
    <row r="12" s="11" customFormat="1" ht="20.1" customHeight="1" spans="1:8">
      <c r="A12" s="22" t="s">
        <v>23</v>
      </c>
      <c r="B12" s="23">
        <v>150975</v>
      </c>
      <c r="C12" s="23">
        <v>145000</v>
      </c>
      <c r="D12" s="24">
        <f t="shared" si="0"/>
        <v>96</v>
      </c>
      <c r="E12" s="26" t="s">
        <v>24</v>
      </c>
      <c r="F12" s="23">
        <v>6</v>
      </c>
      <c r="G12" s="23"/>
      <c r="H12" s="24">
        <f t="shared" si="1"/>
        <v>0</v>
      </c>
    </row>
    <row r="13" s="11" customFormat="1" ht="20.1" customHeight="1" spans="1:8">
      <c r="A13" s="22" t="s">
        <v>25</v>
      </c>
      <c r="B13" s="23"/>
      <c r="C13" s="23"/>
      <c r="D13" s="24" t="str">
        <f t="shared" si="0"/>
        <v/>
      </c>
      <c r="E13" s="26" t="s">
        <v>26</v>
      </c>
      <c r="F13" s="23"/>
      <c r="G13" s="23"/>
      <c r="H13" s="24" t="str">
        <f t="shared" si="1"/>
        <v/>
      </c>
    </row>
    <row r="14" s="11" customFormat="1" ht="20.1" customHeight="1" spans="1:8">
      <c r="A14" s="22" t="s">
        <v>27</v>
      </c>
      <c r="B14" s="23"/>
      <c r="C14" s="23"/>
      <c r="D14" s="24" t="str">
        <f t="shared" si="0"/>
        <v/>
      </c>
      <c r="E14" s="22" t="s">
        <v>28</v>
      </c>
      <c r="F14" s="24">
        <f>SUM(F15:F16)</f>
        <v>0</v>
      </c>
      <c r="G14" s="24">
        <f>SUM(G15:G16)</f>
        <v>0</v>
      </c>
      <c r="H14" s="24" t="str">
        <f t="shared" si="1"/>
        <v/>
      </c>
    </row>
    <row r="15" s="11" customFormat="1" ht="20.1" customHeight="1" spans="1:8">
      <c r="A15" s="22" t="s">
        <v>29</v>
      </c>
      <c r="B15" s="23">
        <v>5947</v>
      </c>
      <c r="C15" s="23">
        <v>2262</v>
      </c>
      <c r="D15" s="24">
        <f t="shared" si="0"/>
        <v>38</v>
      </c>
      <c r="E15" s="22" t="s">
        <v>30</v>
      </c>
      <c r="F15" s="23"/>
      <c r="G15" s="23"/>
      <c r="H15" s="24" t="str">
        <f t="shared" si="1"/>
        <v/>
      </c>
    </row>
    <row r="16" s="11" customFormat="1" ht="20.1" customHeight="1" spans="1:8">
      <c r="A16" s="22" t="s">
        <v>31</v>
      </c>
      <c r="B16" s="23"/>
      <c r="C16" s="23"/>
      <c r="D16" s="24" t="str">
        <f t="shared" si="0"/>
        <v/>
      </c>
      <c r="E16" s="22" t="s">
        <v>32</v>
      </c>
      <c r="F16" s="23"/>
      <c r="G16" s="23"/>
      <c r="H16" s="24" t="str">
        <f t="shared" si="1"/>
        <v/>
      </c>
    </row>
    <row r="17" s="11" customFormat="1" ht="20.1" customHeight="1" spans="1:8">
      <c r="A17" s="22" t="s">
        <v>33</v>
      </c>
      <c r="B17" s="23"/>
      <c r="C17" s="23"/>
      <c r="D17" s="24" t="str">
        <f t="shared" si="0"/>
        <v/>
      </c>
      <c r="E17" s="22" t="s">
        <v>34</v>
      </c>
      <c r="F17" s="24">
        <f>SUM(F18:F27)</f>
        <v>71378</v>
      </c>
      <c r="G17" s="24">
        <f>SUM(G18:G27)</f>
        <v>114850</v>
      </c>
      <c r="H17" s="24">
        <f t="shared" si="1"/>
        <v>160.9</v>
      </c>
    </row>
    <row r="18" s="11" customFormat="1" ht="20.1" customHeight="1" spans="1:8">
      <c r="A18" s="22" t="s">
        <v>35</v>
      </c>
      <c r="B18" s="23"/>
      <c r="C18" s="23"/>
      <c r="D18" s="24" t="str">
        <f t="shared" si="0"/>
        <v/>
      </c>
      <c r="E18" s="22" t="s">
        <v>36</v>
      </c>
      <c r="F18" s="23">
        <v>45661</v>
      </c>
      <c r="G18" s="23">
        <f>111333-53-3937-53</f>
        <v>107290</v>
      </c>
      <c r="H18" s="24">
        <f t="shared" si="1"/>
        <v>235</v>
      </c>
    </row>
    <row r="19" s="11" customFormat="1" ht="20.1" customHeight="1" spans="1:8">
      <c r="A19" s="22" t="s">
        <v>37</v>
      </c>
      <c r="B19" s="23">
        <v>579</v>
      </c>
      <c r="C19" s="23">
        <v>454</v>
      </c>
      <c r="D19" s="24">
        <f t="shared" si="0"/>
        <v>78.4</v>
      </c>
      <c r="E19" s="22" t="s">
        <v>38</v>
      </c>
      <c r="F19" s="28">
        <v>2216</v>
      </c>
      <c r="G19" s="23">
        <v>2000</v>
      </c>
      <c r="H19" s="24">
        <f t="shared" si="1"/>
        <v>90.3</v>
      </c>
    </row>
    <row r="20" s="11" customFormat="1" ht="20.1" customHeight="1" spans="1:8">
      <c r="A20" s="22" t="s">
        <v>39</v>
      </c>
      <c r="B20" s="23"/>
      <c r="C20" s="23"/>
      <c r="D20" s="24" t="str">
        <f t="shared" si="0"/>
        <v/>
      </c>
      <c r="E20" s="22" t="s">
        <v>40</v>
      </c>
      <c r="F20" s="23"/>
      <c r="G20" s="23">
        <f>318+1591</f>
        <v>1909</v>
      </c>
      <c r="H20" s="24" t="str">
        <f t="shared" si="1"/>
        <v/>
      </c>
    </row>
    <row r="21" s="11" customFormat="1" ht="20.1" customHeight="1" spans="1:8">
      <c r="A21" s="29" t="s">
        <v>41</v>
      </c>
      <c r="B21" s="30">
        <v>481</v>
      </c>
      <c r="C21" s="30"/>
      <c r="D21" s="24">
        <f t="shared" si="0"/>
        <v>0</v>
      </c>
      <c r="E21" s="22" t="s">
        <v>42</v>
      </c>
      <c r="F21" s="23">
        <v>5</v>
      </c>
      <c r="G21" s="23">
        <f>2262+625</f>
        <v>2887</v>
      </c>
      <c r="H21" s="24">
        <f t="shared" si="1"/>
        <v>57740</v>
      </c>
    </row>
    <row r="22" s="11" customFormat="1" ht="20.1" customHeight="1" spans="1:8">
      <c r="A22" s="29" t="s">
        <v>43</v>
      </c>
      <c r="B22" s="30"/>
      <c r="C22" s="30"/>
      <c r="D22" s="24" t="str">
        <f t="shared" si="0"/>
        <v/>
      </c>
      <c r="E22" s="22" t="s">
        <v>44</v>
      </c>
      <c r="F22" s="23">
        <v>496</v>
      </c>
      <c r="G22" s="23">
        <f>454+310</f>
        <v>764</v>
      </c>
      <c r="H22" s="24">
        <f t="shared" si="1"/>
        <v>154</v>
      </c>
    </row>
    <row r="23" s="10" customFormat="1" ht="20.1" customHeight="1" spans="1:8">
      <c r="A23" s="31"/>
      <c r="B23" s="30"/>
      <c r="C23" s="30"/>
      <c r="D23" s="30"/>
      <c r="E23" s="22" t="s">
        <v>45</v>
      </c>
      <c r="F23" s="30">
        <v>3000</v>
      </c>
      <c r="G23" s="30"/>
      <c r="H23" s="24">
        <f t="shared" si="1"/>
        <v>0</v>
      </c>
    </row>
    <row r="24" s="10" customFormat="1" ht="20.1" customHeight="1" spans="1:8">
      <c r="A24" s="29"/>
      <c r="B24" s="30"/>
      <c r="C24" s="30"/>
      <c r="D24" s="30"/>
      <c r="E24" s="22" t="s">
        <v>46</v>
      </c>
      <c r="F24" s="30">
        <v>20000</v>
      </c>
      <c r="G24" s="30"/>
      <c r="H24" s="24">
        <f t="shared" si="1"/>
        <v>0</v>
      </c>
    </row>
    <row r="25" s="10" customFormat="1" ht="20.1" customHeight="1" spans="1:8">
      <c r="A25" s="32"/>
      <c r="B25" s="30"/>
      <c r="C25" s="30"/>
      <c r="D25" s="30"/>
      <c r="E25" s="22" t="s">
        <v>47</v>
      </c>
      <c r="F25" s="30"/>
      <c r="G25" s="30"/>
      <c r="H25" s="24" t="str">
        <f t="shared" si="1"/>
        <v/>
      </c>
    </row>
    <row r="26" s="10" customFormat="1" ht="20.1" customHeight="1" spans="1:8">
      <c r="A26" s="32"/>
      <c r="B26" s="30"/>
      <c r="C26" s="30"/>
      <c r="D26" s="30"/>
      <c r="E26" s="22" t="s">
        <v>48</v>
      </c>
      <c r="F26" s="30"/>
      <c r="G26" s="30"/>
      <c r="H26" s="24" t="str">
        <f t="shared" si="1"/>
        <v/>
      </c>
    </row>
    <row r="27" s="10" customFormat="1" ht="20.1" customHeight="1" spans="1:8">
      <c r="A27" s="32"/>
      <c r="B27" s="30"/>
      <c r="C27" s="30"/>
      <c r="D27" s="30"/>
      <c r="E27" s="22" t="s">
        <v>49</v>
      </c>
      <c r="F27" s="30"/>
      <c r="G27" s="30"/>
      <c r="H27" s="24" t="str">
        <f t="shared" si="1"/>
        <v/>
      </c>
    </row>
    <row r="28" s="10" customFormat="1" ht="20.1" customHeight="1" spans="1:8">
      <c r="A28" s="33"/>
      <c r="B28" s="30"/>
      <c r="C28" s="30"/>
      <c r="D28" s="30"/>
      <c r="E28" s="22" t="s">
        <v>50</v>
      </c>
      <c r="F28" s="24">
        <f>SUM(F29:F33)</f>
        <v>0</v>
      </c>
      <c r="G28" s="24">
        <f>SUM(G29:G33)</f>
        <v>6</v>
      </c>
      <c r="H28" s="24" t="str">
        <f t="shared" si="1"/>
        <v/>
      </c>
    </row>
    <row r="29" s="10" customFormat="1" ht="20.1" customHeight="1" spans="1:8">
      <c r="A29" s="33"/>
      <c r="B29" s="30"/>
      <c r="C29" s="30"/>
      <c r="D29" s="30"/>
      <c r="E29" s="22" t="s">
        <v>51</v>
      </c>
      <c r="F29" s="30"/>
      <c r="G29" s="30">
        <v>6</v>
      </c>
      <c r="H29" s="24" t="str">
        <f t="shared" si="1"/>
        <v/>
      </c>
    </row>
    <row r="30" s="10" customFormat="1" ht="20.1" customHeight="1" spans="1:8">
      <c r="A30" s="33"/>
      <c r="B30" s="30"/>
      <c r="C30" s="30"/>
      <c r="D30" s="30"/>
      <c r="E30" s="34" t="s">
        <v>52</v>
      </c>
      <c r="F30" s="30"/>
      <c r="G30" s="30"/>
      <c r="H30" s="24" t="str">
        <f t="shared" si="1"/>
        <v/>
      </c>
    </row>
    <row r="31" s="10" customFormat="1" ht="20.1" customHeight="1" spans="1:8">
      <c r="A31" s="33"/>
      <c r="B31" s="30"/>
      <c r="C31" s="30"/>
      <c r="D31" s="30"/>
      <c r="E31" s="34" t="s">
        <v>53</v>
      </c>
      <c r="F31" s="30"/>
      <c r="G31" s="30"/>
      <c r="H31" s="24" t="str">
        <f t="shared" si="1"/>
        <v/>
      </c>
    </row>
    <row r="32" s="10" customFormat="1" ht="20.1" customHeight="1" spans="1:8">
      <c r="A32" s="33"/>
      <c r="B32" s="30"/>
      <c r="C32" s="30"/>
      <c r="D32" s="30"/>
      <c r="E32" s="35" t="s">
        <v>54</v>
      </c>
      <c r="F32" s="36"/>
      <c r="G32" s="36"/>
      <c r="H32" s="24" t="str">
        <f t="shared" si="1"/>
        <v/>
      </c>
    </row>
    <row r="33" s="10" customFormat="1" ht="20.1" customHeight="1" spans="1:8">
      <c r="A33" s="33"/>
      <c r="B33" s="30"/>
      <c r="C33" s="30"/>
      <c r="D33" s="30"/>
      <c r="E33" s="35" t="s">
        <v>55</v>
      </c>
      <c r="F33" s="36"/>
      <c r="G33" s="36"/>
      <c r="H33" s="24" t="str">
        <f t="shared" si="1"/>
        <v/>
      </c>
    </row>
    <row r="34" s="10" customFormat="1" ht="20.1" customHeight="1" spans="1:8">
      <c r="A34" s="33"/>
      <c r="B34" s="30"/>
      <c r="C34" s="30"/>
      <c r="D34" s="30"/>
      <c r="E34" s="33" t="s">
        <v>56</v>
      </c>
      <c r="F34" s="24">
        <f>SUM(F35:F44)</f>
        <v>20000</v>
      </c>
      <c r="G34" s="24">
        <f>SUM(G35:G44)</f>
        <v>25000</v>
      </c>
      <c r="H34" s="24">
        <f t="shared" si="1"/>
        <v>125</v>
      </c>
    </row>
    <row r="35" s="10" customFormat="1" ht="20.1" customHeight="1" spans="1:8">
      <c r="A35" s="33"/>
      <c r="B35" s="30"/>
      <c r="C35" s="30"/>
      <c r="D35" s="30"/>
      <c r="E35" s="34" t="s">
        <v>57</v>
      </c>
      <c r="F35" s="30"/>
      <c r="G35" s="30"/>
      <c r="H35" s="24" t="str">
        <f t="shared" si="1"/>
        <v/>
      </c>
    </row>
    <row r="36" s="10" customFormat="1" ht="20.1" customHeight="1" spans="1:8">
      <c r="A36" s="33"/>
      <c r="B36" s="30"/>
      <c r="C36" s="30"/>
      <c r="D36" s="30"/>
      <c r="E36" s="34" t="s">
        <v>58</v>
      </c>
      <c r="F36" s="30"/>
      <c r="G36" s="30"/>
      <c r="H36" s="24" t="str">
        <f t="shared" si="1"/>
        <v/>
      </c>
    </row>
    <row r="37" s="10" customFormat="1" ht="20.1" customHeight="1" spans="1:8">
      <c r="A37" s="33"/>
      <c r="B37" s="30"/>
      <c r="C37" s="30"/>
      <c r="D37" s="30"/>
      <c r="E37" s="34" t="s">
        <v>59</v>
      </c>
      <c r="F37" s="30"/>
      <c r="G37" s="30"/>
      <c r="H37" s="24" t="str">
        <f t="shared" si="1"/>
        <v/>
      </c>
    </row>
    <row r="38" s="12" customFormat="1" ht="20.1" customHeight="1" spans="1:8">
      <c r="A38" s="33"/>
      <c r="B38" s="30"/>
      <c r="C38" s="30"/>
      <c r="D38" s="30"/>
      <c r="E38" s="34" t="s">
        <v>60</v>
      </c>
      <c r="F38" s="30"/>
      <c r="G38" s="30"/>
      <c r="H38" s="24" t="str">
        <f t="shared" si="1"/>
        <v/>
      </c>
    </row>
    <row r="39" s="10" customFormat="1" ht="20.1" customHeight="1" spans="1:8">
      <c r="A39" s="33"/>
      <c r="B39" s="30"/>
      <c r="C39" s="30"/>
      <c r="D39" s="30"/>
      <c r="E39" s="34" t="s">
        <v>61</v>
      </c>
      <c r="F39" s="30"/>
      <c r="G39" s="30"/>
      <c r="H39" s="24" t="str">
        <f t="shared" si="1"/>
        <v/>
      </c>
    </row>
    <row r="40" s="10" customFormat="1" ht="20.1" customHeight="1" spans="1:8">
      <c r="A40" s="29"/>
      <c r="B40" s="30"/>
      <c r="C40" s="30"/>
      <c r="D40" s="30"/>
      <c r="E40" s="34" t="s">
        <v>62</v>
      </c>
      <c r="F40" s="30"/>
      <c r="G40" s="30"/>
      <c r="H40" s="24" t="str">
        <f t="shared" si="1"/>
        <v/>
      </c>
    </row>
    <row r="41" s="10" customFormat="1" ht="20.1" customHeight="1" spans="1:8">
      <c r="A41" s="29"/>
      <c r="B41" s="30"/>
      <c r="C41" s="30"/>
      <c r="D41" s="30"/>
      <c r="E41" s="34" t="s">
        <v>63</v>
      </c>
      <c r="F41" s="30"/>
      <c r="G41" s="30"/>
      <c r="H41" s="24" t="str">
        <f t="shared" si="1"/>
        <v/>
      </c>
    </row>
    <row r="42" s="10" customFormat="1" ht="20.1" customHeight="1" spans="1:8">
      <c r="A42" s="29"/>
      <c r="B42" s="30"/>
      <c r="C42" s="30"/>
      <c r="D42" s="30"/>
      <c r="E42" s="34" t="s">
        <v>64</v>
      </c>
      <c r="F42" s="30"/>
      <c r="G42" s="30"/>
      <c r="H42" s="24" t="str">
        <f t="shared" si="1"/>
        <v/>
      </c>
    </row>
    <row r="43" s="10" customFormat="1" ht="20.1" customHeight="1" spans="1:8">
      <c r="A43" s="29"/>
      <c r="B43" s="30"/>
      <c r="C43" s="30"/>
      <c r="D43" s="30"/>
      <c r="E43" s="34" t="s">
        <v>65</v>
      </c>
      <c r="F43" s="30"/>
      <c r="G43" s="30"/>
      <c r="H43" s="24" t="str">
        <f t="shared" si="1"/>
        <v/>
      </c>
    </row>
    <row r="44" s="10" customFormat="1" ht="20.1" customHeight="1" spans="1:8">
      <c r="A44" s="29"/>
      <c r="B44" s="30"/>
      <c r="C44" s="30"/>
      <c r="D44" s="30"/>
      <c r="E44" s="34" t="s">
        <v>66</v>
      </c>
      <c r="F44" s="30">
        <v>20000</v>
      </c>
      <c r="G44" s="30">
        <v>25000</v>
      </c>
      <c r="H44" s="24">
        <f t="shared" si="1"/>
        <v>125</v>
      </c>
    </row>
    <row r="45" s="10" customFormat="1" ht="20.1" customHeight="1" spans="1:8">
      <c r="A45" s="29"/>
      <c r="B45" s="30"/>
      <c r="C45" s="30"/>
      <c r="D45" s="30"/>
      <c r="E45" s="33" t="s">
        <v>67</v>
      </c>
      <c r="F45" s="24">
        <f>SUM(F46)</f>
        <v>0</v>
      </c>
      <c r="G45" s="24">
        <f>SUM(G46)</f>
        <v>0</v>
      </c>
      <c r="H45" s="24" t="str">
        <f t="shared" si="1"/>
        <v/>
      </c>
    </row>
    <row r="46" s="10" customFormat="1" ht="20.1" customHeight="1" spans="1:8">
      <c r="A46" s="29"/>
      <c r="B46" s="30"/>
      <c r="C46" s="30"/>
      <c r="D46" s="30"/>
      <c r="E46" s="34" t="s">
        <v>68</v>
      </c>
      <c r="F46" s="30"/>
      <c r="G46" s="30"/>
      <c r="H46" s="24" t="str">
        <f t="shared" si="1"/>
        <v/>
      </c>
    </row>
    <row r="47" s="10" customFormat="1" ht="20.1" customHeight="1" spans="1:8">
      <c r="A47" s="29"/>
      <c r="B47" s="30"/>
      <c r="C47" s="30"/>
      <c r="D47" s="30"/>
      <c r="E47" s="33" t="s">
        <v>69</v>
      </c>
      <c r="F47" s="24">
        <f>SUM(F48:F50)</f>
        <v>6417</v>
      </c>
      <c r="G47" s="24">
        <f>SUM(G48:G50)</f>
        <v>41745</v>
      </c>
      <c r="H47" s="24">
        <f t="shared" si="1"/>
        <v>650.5</v>
      </c>
    </row>
    <row r="48" s="10" customFormat="1" ht="20.1" customHeight="1" spans="1:8">
      <c r="A48" s="37"/>
      <c r="B48" s="30"/>
      <c r="C48" s="30"/>
      <c r="D48" s="30"/>
      <c r="E48" s="34" t="s">
        <v>70</v>
      </c>
      <c r="F48" s="30">
        <v>5394</v>
      </c>
      <c r="G48" s="30">
        <f>20100+21172</f>
        <v>41272</v>
      </c>
      <c r="H48" s="24">
        <f t="shared" si="1"/>
        <v>765.1</v>
      </c>
    </row>
    <row r="49" s="10" customFormat="1" ht="20.1" customHeight="1" spans="1:8">
      <c r="A49" s="37"/>
      <c r="B49" s="30"/>
      <c r="C49" s="30"/>
      <c r="D49" s="30"/>
      <c r="E49" s="34" t="s">
        <v>71</v>
      </c>
      <c r="F49" s="30"/>
      <c r="G49" s="30"/>
      <c r="H49" s="24" t="str">
        <f t="shared" si="1"/>
        <v/>
      </c>
    </row>
    <row r="50" s="10" customFormat="1" ht="20.1" customHeight="1" spans="1:8">
      <c r="A50" s="37"/>
      <c r="B50" s="30"/>
      <c r="C50" s="30"/>
      <c r="D50" s="30"/>
      <c r="E50" s="34" t="s">
        <v>72</v>
      </c>
      <c r="F50" s="30">
        <v>1023</v>
      </c>
      <c r="G50" s="30">
        <f>77+396</f>
        <v>473</v>
      </c>
      <c r="H50" s="24">
        <f t="shared" si="1"/>
        <v>46.2</v>
      </c>
    </row>
    <row r="51" s="10" customFormat="1" ht="20.1" customHeight="1" spans="1:8">
      <c r="A51" s="37"/>
      <c r="B51" s="30"/>
      <c r="C51" s="30"/>
      <c r="D51" s="30"/>
      <c r="E51" s="33" t="s">
        <v>73</v>
      </c>
      <c r="F51" s="30">
        <v>4796</v>
      </c>
      <c r="G51" s="30">
        <v>6316</v>
      </c>
      <c r="H51" s="24">
        <f t="shared" si="1"/>
        <v>131.7</v>
      </c>
    </row>
    <row r="52" s="10" customFormat="1" ht="20.1" customHeight="1" spans="1:8">
      <c r="A52" s="37"/>
      <c r="B52" s="30"/>
      <c r="C52" s="30"/>
      <c r="D52" s="30"/>
      <c r="E52" s="33" t="s">
        <v>74</v>
      </c>
      <c r="F52" s="30"/>
      <c r="G52" s="30"/>
      <c r="H52" s="24" t="str">
        <f t="shared" si="1"/>
        <v/>
      </c>
    </row>
    <row r="53" s="10" customFormat="1" ht="20.1" customHeight="1" spans="1:8">
      <c r="A53" s="37"/>
      <c r="B53" s="30"/>
      <c r="C53" s="30"/>
      <c r="D53" s="30"/>
      <c r="E53" s="33"/>
      <c r="F53" s="38"/>
      <c r="G53" s="30"/>
      <c r="H53" s="30"/>
    </row>
    <row r="54" s="10" customFormat="1" ht="20.1" customHeight="1" spans="1:8">
      <c r="A54" s="37"/>
      <c r="B54" s="30"/>
      <c r="C54" s="30"/>
      <c r="D54" s="30"/>
      <c r="E54" s="33"/>
      <c r="F54" s="30"/>
      <c r="G54" s="30"/>
      <c r="H54" s="30"/>
    </row>
    <row r="55" s="10" customFormat="1" ht="20.1" customHeight="1" spans="1:8">
      <c r="A55" s="37"/>
      <c r="B55" s="30"/>
      <c r="C55" s="30"/>
      <c r="D55" s="30"/>
      <c r="E55" s="33"/>
      <c r="F55" s="30"/>
      <c r="G55" s="30"/>
      <c r="H55" s="30"/>
    </row>
    <row r="56" s="10" customFormat="1" ht="20.1" customHeight="1" spans="1:8">
      <c r="A56" s="37"/>
      <c r="B56" s="30"/>
      <c r="C56" s="30"/>
      <c r="D56" s="30"/>
      <c r="E56" s="33"/>
      <c r="F56" s="30"/>
      <c r="G56" s="30"/>
      <c r="H56" s="30"/>
    </row>
    <row r="57" s="10" customFormat="1" ht="20.1" customHeight="1" spans="1:8">
      <c r="A57" s="37"/>
      <c r="B57" s="30"/>
      <c r="C57" s="30"/>
      <c r="D57" s="30"/>
      <c r="E57" s="33"/>
      <c r="F57" s="30"/>
      <c r="G57" s="30"/>
      <c r="H57" s="30"/>
    </row>
    <row r="58" s="10" customFormat="1" ht="20.1" customHeight="1" spans="1:8">
      <c r="A58" s="37"/>
      <c r="B58" s="30"/>
      <c r="C58" s="30"/>
      <c r="D58" s="30"/>
      <c r="E58" s="33"/>
      <c r="F58" s="30"/>
      <c r="G58" s="30"/>
      <c r="H58" s="30"/>
    </row>
    <row r="59" s="10" customFormat="1" ht="20.1" customHeight="1" spans="1:8">
      <c r="A59" s="37"/>
      <c r="B59" s="30"/>
      <c r="C59" s="30"/>
      <c r="D59" s="30"/>
      <c r="E59" s="33"/>
      <c r="F59" s="30"/>
      <c r="G59" s="30"/>
      <c r="H59" s="30"/>
    </row>
    <row r="60" s="10" customFormat="1" ht="20.1" customHeight="1" spans="1:8">
      <c r="A60" s="37"/>
      <c r="B60" s="30"/>
      <c r="C60" s="30"/>
      <c r="D60" s="30"/>
      <c r="E60" s="33"/>
      <c r="F60" s="30"/>
      <c r="G60" s="30"/>
      <c r="H60" s="30"/>
    </row>
    <row r="61" s="10" customFormat="1" ht="20.1" customHeight="1" spans="1:8">
      <c r="A61" s="37"/>
      <c r="B61" s="30"/>
      <c r="C61" s="30"/>
      <c r="D61" s="30"/>
      <c r="E61" s="37"/>
      <c r="F61" s="30"/>
      <c r="G61" s="30"/>
      <c r="H61" s="30"/>
    </row>
    <row r="62" s="10" customFormat="1" ht="20.1" customHeight="1" spans="1:8">
      <c r="A62" s="37" t="s">
        <v>75</v>
      </c>
      <c r="B62" s="24">
        <f>SUM(B6:B22)</f>
        <v>160607</v>
      </c>
      <c r="C62" s="24">
        <f>SUM(C6:C22)</f>
        <v>150034</v>
      </c>
      <c r="D62" s="24">
        <f t="shared" ref="D62:D71" si="2">IF(B62=0,"",ROUND(C62/B62*100,1))</f>
        <v>93.4</v>
      </c>
      <c r="E62" s="37" t="s">
        <v>76</v>
      </c>
      <c r="F62" s="24">
        <f>SUM(F6,F10,F14,F17,F28,F34,F45,F47,F51:F52)</f>
        <v>102828</v>
      </c>
      <c r="G62" s="24">
        <f>SUM(G6,G10,G14,G17,G28,G34,G45,G47,G51:G52)</f>
        <v>188048</v>
      </c>
      <c r="H62" s="24">
        <f t="shared" ref="H62:H70" si="3">IF(F62=0,"",ROUND(G62/F62*100,1))</f>
        <v>182.9</v>
      </c>
    </row>
    <row r="63" s="10" customFormat="1" ht="20.1" customHeight="1" spans="1:8">
      <c r="A63" s="39" t="s">
        <v>77</v>
      </c>
      <c r="B63" s="24">
        <f>SUM(B64,B67,B68,B70:B71)</f>
        <v>97141</v>
      </c>
      <c r="C63" s="24">
        <f>SUM(C64,C67,C68,C70:C71)</f>
        <v>109211</v>
      </c>
      <c r="D63" s="24">
        <f t="shared" si="2"/>
        <v>112.4</v>
      </c>
      <c r="E63" s="39" t="s">
        <v>78</v>
      </c>
      <c r="F63" s="24">
        <f>SUM(F64,F67:F70)</f>
        <v>154920</v>
      </c>
      <c r="G63" s="24">
        <f>SUM(G64,G67:G70)</f>
        <v>71197</v>
      </c>
      <c r="H63" s="24">
        <f t="shared" si="3"/>
        <v>46</v>
      </c>
    </row>
    <row r="64" s="10" customFormat="1" ht="20.1" customHeight="1" spans="1:8">
      <c r="A64" s="32" t="s">
        <v>79</v>
      </c>
      <c r="B64" s="24">
        <f t="shared" ref="B64:G64" si="4">SUM(B65:B66)</f>
        <v>2073</v>
      </c>
      <c r="C64" s="24">
        <f t="shared" si="4"/>
        <v>305</v>
      </c>
      <c r="D64" s="24">
        <f t="shared" si="2"/>
        <v>14.7</v>
      </c>
      <c r="E64" s="32" t="s">
        <v>80</v>
      </c>
      <c r="F64" s="24">
        <f t="shared" si="4"/>
        <v>53</v>
      </c>
      <c r="G64" s="24">
        <f t="shared" si="4"/>
        <v>53</v>
      </c>
      <c r="H64" s="24">
        <f t="shared" si="3"/>
        <v>100</v>
      </c>
    </row>
    <row r="65" s="10" customFormat="1" ht="20.1" customHeight="1" spans="1:8">
      <c r="A65" s="32" t="s">
        <v>81</v>
      </c>
      <c r="B65" s="30">
        <v>2073</v>
      </c>
      <c r="C65" s="30">
        <v>305</v>
      </c>
      <c r="D65" s="24">
        <f t="shared" si="2"/>
        <v>14.7</v>
      </c>
      <c r="E65" s="32" t="s">
        <v>82</v>
      </c>
      <c r="F65" s="30"/>
      <c r="G65" s="30"/>
      <c r="H65" s="24" t="str">
        <f t="shared" si="3"/>
        <v/>
      </c>
    </row>
    <row r="66" s="10" customFormat="1" ht="20.1" customHeight="1" spans="1:8">
      <c r="A66" s="32" t="s">
        <v>83</v>
      </c>
      <c r="B66" s="30">
        <v>0</v>
      </c>
      <c r="C66" s="30">
        <v>0</v>
      </c>
      <c r="D66" s="24" t="str">
        <f t="shared" si="2"/>
        <v/>
      </c>
      <c r="E66" s="32" t="s">
        <v>84</v>
      </c>
      <c r="F66" s="30">
        <v>53</v>
      </c>
      <c r="G66" s="30">
        <v>53</v>
      </c>
      <c r="H66" s="24">
        <f t="shared" si="3"/>
        <v>100</v>
      </c>
    </row>
    <row r="67" s="10" customFormat="1" ht="20.1" customHeight="1" spans="1:8">
      <c r="A67" s="32" t="s">
        <v>85</v>
      </c>
      <c r="B67" s="30">
        <v>26968</v>
      </c>
      <c r="C67" s="30">
        <f>67743-3937</f>
        <v>63806</v>
      </c>
      <c r="D67" s="24">
        <f t="shared" si="2"/>
        <v>236.6</v>
      </c>
      <c r="E67" s="32" t="s">
        <v>86</v>
      </c>
      <c r="F67" s="30">
        <f>64744+20000+3937</f>
        <v>88681</v>
      </c>
      <c r="G67" s="30">
        <v>51142</v>
      </c>
      <c r="H67" s="24">
        <f t="shared" si="3"/>
        <v>57.7</v>
      </c>
    </row>
    <row r="68" s="10" customFormat="1" ht="20.1" customHeight="1" spans="1:8">
      <c r="A68" s="32" t="s">
        <v>87</v>
      </c>
      <c r="B68" s="30">
        <v>20000</v>
      </c>
      <c r="C68" s="30"/>
      <c r="D68" s="24">
        <f t="shared" si="2"/>
        <v>0</v>
      </c>
      <c r="E68" s="32" t="s">
        <v>88</v>
      </c>
      <c r="F68" s="30">
        <f>67743-3937</f>
        <v>63806</v>
      </c>
      <c r="G68" s="30">
        <v>0</v>
      </c>
      <c r="H68" s="24">
        <f t="shared" si="3"/>
        <v>0</v>
      </c>
    </row>
    <row r="69" s="10" customFormat="1" ht="20.1" customHeight="1" spans="1:8">
      <c r="A69" s="32" t="s">
        <v>89</v>
      </c>
      <c r="B69" s="30"/>
      <c r="C69" s="30"/>
      <c r="D69" s="24" t="str">
        <f t="shared" si="2"/>
        <v/>
      </c>
      <c r="E69" s="40" t="s">
        <v>90</v>
      </c>
      <c r="F69" s="30">
        <v>2380</v>
      </c>
      <c r="G69" s="30">
        <v>20002</v>
      </c>
      <c r="H69" s="24">
        <f t="shared" si="3"/>
        <v>840.4</v>
      </c>
    </row>
    <row r="70" s="10" customFormat="1" ht="20.1" customHeight="1" spans="1:8">
      <c r="A70" s="40" t="s">
        <v>91</v>
      </c>
      <c r="B70" s="30"/>
      <c r="C70" s="30"/>
      <c r="D70" s="24" t="str">
        <f t="shared" si="2"/>
        <v/>
      </c>
      <c r="E70" s="40" t="s">
        <v>92</v>
      </c>
      <c r="F70" s="30"/>
      <c r="G70" s="30"/>
      <c r="H70" s="24" t="str">
        <f t="shared" si="3"/>
        <v/>
      </c>
    </row>
    <row r="71" s="10" customFormat="1" ht="20.1" customHeight="1" spans="1:8">
      <c r="A71" s="40" t="s">
        <v>93</v>
      </c>
      <c r="B71" s="30">
        <v>48100</v>
      </c>
      <c r="C71" s="30">
        <v>45100</v>
      </c>
      <c r="D71" s="24">
        <f t="shared" si="2"/>
        <v>93.8</v>
      </c>
      <c r="E71" s="40"/>
      <c r="F71" s="30"/>
      <c r="G71" s="30"/>
      <c r="H71" s="30"/>
    </row>
    <row r="72" s="10" customFormat="1" ht="20.1" customHeight="1" spans="1:8">
      <c r="A72" s="40"/>
      <c r="B72" s="30"/>
      <c r="C72" s="30"/>
      <c r="D72" s="30"/>
      <c r="E72" s="40"/>
      <c r="F72" s="30"/>
      <c r="G72" s="30"/>
      <c r="H72" s="30"/>
    </row>
    <row r="73" s="10" customFormat="1" ht="20.1" customHeight="1" spans="1:8">
      <c r="A73" s="37" t="s">
        <v>94</v>
      </c>
      <c r="B73" s="24">
        <f t="shared" ref="B73:G73" si="5">SUM(B62:B63)</f>
        <v>257748</v>
      </c>
      <c r="C73" s="24">
        <f t="shared" si="5"/>
        <v>259245</v>
      </c>
      <c r="D73" s="24">
        <f>IF(B73=0,"",ROUND(C73/B73*100,1))</f>
        <v>100.6</v>
      </c>
      <c r="E73" s="37" t="s">
        <v>95</v>
      </c>
      <c r="F73" s="24">
        <f t="shared" si="5"/>
        <v>257748</v>
      </c>
      <c r="G73" s="24">
        <f t="shared" si="5"/>
        <v>259245</v>
      </c>
      <c r="H73" s="24">
        <f>IF(F73=0,"",ROUND(G73/F73*100,1))</f>
        <v>100.6</v>
      </c>
    </row>
    <row r="74" s="10" customFormat="1" ht="20.1" customHeight="1"/>
    <row r="75" s="10" customFormat="1" spans="6:6">
      <c r="F75" s="41" t="str">
        <f>IF(F68=C67,"","上年执行数年终结余和预算数上年结余不等")</f>
        <v/>
      </c>
    </row>
    <row r="76" s="10" customFormat="1" spans="6:7">
      <c r="F76" s="41" t="str">
        <f>IF(B73=F73,"","上年执行数收支不等")</f>
        <v/>
      </c>
      <c r="G76" s="41" t="str">
        <f>IF(C73=G73,"","预算数收支不等")</f>
        <v/>
      </c>
    </row>
  </sheetData>
  <mergeCells count="3">
    <mergeCell ref="A2:H2"/>
    <mergeCell ref="A4:D4"/>
    <mergeCell ref="E4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E5" sqref="E5"/>
    </sheetView>
  </sheetViews>
  <sheetFormatPr defaultColWidth="9" defaultRowHeight="13.5" outlineLevelRow="5" outlineLevelCol="1"/>
  <cols>
    <col min="1" max="1" width="39.25" style="2" customWidth="1"/>
    <col min="2" max="2" width="46" style="2" customWidth="1"/>
    <col min="3" max="16384" width="9" style="2"/>
  </cols>
  <sheetData>
    <row r="1" s="1" customFormat="1" ht="27" customHeight="1" spans="1:1">
      <c r="A1" s="1" t="s">
        <v>96</v>
      </c>
    </row>
    <row r="2" s="2" customFormat="1" ht="33" customHeight="1" spans="1:2">
      <c r="A2" s="4" t="s">
        <v>97</v>
      </c>
      <c r="B2" s="4"/>
    </row>
    <row r="3" s="2" customFormat="1" ht="25" customHeight="1" spans="1:2">
      <c r="A3" s="5" t="s">
        <v>3</v>
      </c>
      <c r="B3" s="5"/>
    </row>
    <row r="4" s="3" customFormat="1" ht="43" customHeight="1" spans="1:2">
      <c r="A4" s="6" t="s">
        <v>98</v>
      </c>
      <c r="B4" s="7"/>
    </row>
    <row r="5" s="3" customFormat="1" ht="83" customHeight="1" spans="1:2">
      <c r="A5" s="8" t="s">
        <v>99</v>
      </c>
      <c r="B5" s="8" t="s">
        <v>100</v>
      </c>
    </row>
    <row r="6" s="3" customFormat="1" ht="83" customHeight="1" spans="1:2">
      <c r="A6" s="9">
        <v>195225</v>
      </c>
      <c r="B6" s="9">
        <v>172507</v>
      </c>
    </row>
  </sheetData>
  <mergeCells count="3">
    <mergeCell ref="A2:B2"/>
    <mergeCell ref="A3:B3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淮滨县2020年政府性基金预算收支表</vt:lpstr>
      <vt:lpstr>淮滨县政府专项债务限额和余额情况表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2020-06-15T01:39:53Z</dcterms:created>
  <dcterms:modified xsi:type="dcterms:W3CDTF">2020-06-15T01:45:56Z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